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WD" sheetId="1" r:id="rId1"/>
    <sheet name="Rescaling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 l="1"/>
  <c r="C4" i="1" l="1"/>
  <c r="I27" i="1"/>
  <c r="H27" i="1"/>
  <c r="G27" i="1"/>
  <c r="F27" i="1"/>
  <c r="E27" i="1"/>
  <c r="D27" i="1"/>
  <c r="I25" i="1"/>
  <c r="G25" i="1"/>
  <c r="H32" i="1" l="1"/>
  <c r="F32" i="1"/>
  <c r="I32" i="1"/>
  <c r="C32" i="1"/>
  <c r="D32" i="1"/>
  <c r="E32" i="1"/>
  <c r="G32" i="1"/>
  <c r="H25" i="1"/>
  <c r="F25" i="1"/>
  <c r="E25" i="1"/>
  <c r="D25" i="1"/>
  <c r="C30" i="1" l="1"/>
  <c r="G30" i="1"/>
  <c r="E30" i="1"/>
  <c r="F30" i="1"/>
  <c r="H30" i="1"/>
  <c r="D30" i="1"/>
  <c r="I30" i="1"/>
  <c r="C5" i="1"/>
  <c r="C35" i="1" l="1"/>
  <c r="C40" i="1" s="1"/>
  <c r="H35" i="1"/>
  <c r="C6" i="1"/>
  <c r="D35" i="1"/>
  <c r="E35" i="1"/>
  <c r="F35" i="1"/>
  <c r="G35" i="1"/>
  <c r="D40" i="1" l="1"/>
  <c r="D8" i="2" s="1"/>
  <c r="D16" i="2" s="1"/>
  <c r="G40" i="1"/>
  <c r="G8" i="2" s="1"/>
  <c r="G16" i="2" s="1"/>
  <c r="F37" i="1"/>
  <c r="C37" i="1"/>
  <c r="F40" i="1"/>
  <c r="F8" i="2" s="1"/>
  <c r="F16" i="2" s="1"/>
  <c r="C8" i="2"/>
  <c r="E40" i="1"/>
  <c r="E8" i="2" s="1"/>
  <c r="E16" i="2" s="1"/>
  <c r="H40" i="1"/>
  <c r="H8" i="2" s="1"/>
  <c r="H16" i="2" s="1"/>
  <c r="G37" i="1"/>
  <c r="G42" i="1" s="1"/>
  <c r="E37" i="1"/>
  <c r="D37" i="1"/>
  <c r="I37" i="1"/>
  <c r="H37" i="1"/>
  <c r="I35" i="1"/>
  <c r="C16" i="2" l="1"/>
  <c r="E42" i="1"/>
  <c r="E10" i="2" s="1"/>
  <c r="E18" i="2" s="1"/>
  <c r="I40" i="1"/>
  <c r="I8" i="2" s="1"/>
  <c r="I16" i="2" s="1"/>
  <c r="H42" i="1"/>
  <c r="H10" i="2" s="1"/>
  <c r="H18" i="2" s="1"/>
  <c r="G10" i="2"/>
  <c r="G18" i="2" s="1"/>
  <c r="I42" i="1"/>
  <c r="I10" i="2" s="1"/>
  <c r="I18" i="2" s="1"/>
  <c r="C42" i="1"/>
  <c r="C10" i="2" s="1"/>
  <c r="C18" i="2" s="1"/>
  <c r="D42" i="1"/>
  <c r="D10" i="2" s="1"/>
  <c r="D18" i="2" s="1"/>
  <c r="F42" i="1"/>
  <c r="F10" i="2" s="1"/>
  <c r="F18" i="2" s="1"/>
  <c r="K8" i="2" l="1"/>
  <c r="K9" i="2"/>
  <c r="K14" i="2"/>
  <c r="K19" i="2" l="1"/>
  <c r="I23" i="2" s="1"/>
  <c r="K7" i="2"/>
  <c r="K15" i="2"/>
  <c r="K20" i="2" s="1"/>
  <c r="C23" i="2" l="1"/>
  <c r="F25" i="2"/>
  <c r="D25" i="2"/>
  <c r="I25" i="2"/>
  <c r="E25" i="2"/>
  <c r="C25" i="2"/>
  <c r="G25" i="2"/>
  <c r="H25" i="2"/>
  <c r="E23" i="2"/>
  <c r="F23" i="2"/>
  <c r="H23" i="2"/>
  <c r="G23" i="2"/>
  <c r="D23" i="2"/>
  <c r="K13" i="2"/>
  <c r="K25" i="2" l="1"/>
  <c r="K24" i="2"/>
  <c r="K23" i="2" l="1"/>
</calcChain>
</file>

<file path=xl/comments1.xml><?xml version="1.0" encoding="utf-8"?>
<comments xmlns="http://schemas.openxmlformats.org/spreadsheetml/2006/main">
  <authors>
    <author>Author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adjusted to be able to carry out the calculation (from 0 to 0.01)</t>
        </r>
      </text>
    </comment>
  </commentList>
</comments>
</file>

<file path=xl/sharedStrings.xml><?xml version="1.0" encoding="utf-8"?>
<sst xmlns="http://schemas.openxmlformats.org/spreadsheetml/2006/main" count="189" uniqueCount="41">
  <si>
    <t>MWh/h/y</t>
  </si>
  <si>
    <t>CAP En</t>
  </si>
  <si>
    <t>CAP Ex</t>
  </si>
  <si>
    <t>Distance matrices</t>
  </si>
  <si>
    <t>Entry</t>
  </si>
  <si>
    <t>Exit</t>
  </si>
  <si>
    <t>PL-UA</t>
  </si>
  <si>
    <t>HU-UA</t>
  </si>
  <si>
    <t>SK-UA</t>
  </si>
  <si>
    <t>RU-UA total</t>
  </si>
  <si>
    <t>BY-UA total</t>
  </si>
  <si>
    <t>Storage entry total</t>
  </si>
  <si>
    <t>Production entry total</t>
  </si>
  <si>
    <t>Storage exit total</t>
  </si>
  <si>
    <t>UA-SK</t>
  </si>
  <si>
    <t>UA-HU</t>
  </si>
  <si>
    <t>UA-PL</t>
  </si>
  <si>
    <t>UA-RO</t>
  </si>
  <si>
    <t>UA-MD</t>
  </si>
  <si>
    <t>AD En</t>
  </si>
  <si>
    <t>AD Ex</t>
  </si>
  <si>
    <t>Wc En</t>
  </si>
  <si>
    <t>Wc Ex</t>
  </si>
  <si>
    <t>R En</t>
  </si>
  <si>
    <t>R Ex</t>
  </si>
  <si>
    <t>Total Allowed Revenue</t>
  </si>
  <si>
    <t>T En</t>
  </si>
  <si>
    <t>T Ex</t>
  </si>
  <si>
    <t>EUR/kWh/h/y</t>
  </si>
  <si>
    <t>Entry Split</t>
  </si>
  <si>
    <t>Exit Split</t>
  </si>
  <si>
    <t>Domestic exit (TSO+DSO)</t>
  </si>
  <si>
    <t>Input</t>
  </si>
  <si>
    <t>Calculated</t>
  </si>
  <si>
    <t>After the adjustments of Storage tariff (-50%)</t>
  </si>
  <si>
    <t>Original tariffs</t>
  </si>
  <si>
    <t>Rescaled Tariffs</t>
  </si>
  <si>
    <t>Modified Tariffs</t>
  </si>
  <si>
    <t>Total revenue:</t>
  </si>
  <si>
    <t>Rescaling factor</t>
  </si>
  <si>
    <t>Storage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</si>
</sst>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_₴_-;\-* #,##0_₴_-;_-* &quot;-&quot;_₴_-;_-@_-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Border="1"/>
    <xf numFmtId="164" fontId="0" fillId="0" borderId="0" xfId="0" applyNumberFormat="1"/>
    <xf numFmtId="0" fontId="2" fillId="3" borderId="4" xfId="0" applyFont="1" applyFill="1" applyBorder="1"/>
    <xf numFmtId="0" fontId="0" fillId="0" borderId="0" xfId="0" applyBorder="1"/>
    <xf numFmtId="165" fontId="0" fillId="0" borderId="1" xfId="1" applyNumberFormat="1" applyFont="1" applyBorder="1" applyAlignment="1">
      <alignment horizontal="center"/>
    </xf>
    <xf numFmtId="165" fontId="0" fillId="4" borderId="5" xfId="1" applyNumberFormat="1" applyFont="1" applyFill="1" applyBorder="1" applyAlignment="1">
      <alignment horizontal="center"/>
    </xf>
    <xf numFmtId="0" fontId="0" fillId="4" borderId="1" xfId="0" applyFill="1" applyBorder="1"/>
    <xf numFmtId="165" fontId="0" fillId="0" borderId="1" xfId="0" applyNumberFormat="1" applyBorder="1"/>
    <xf numFmtId="0" fontId="2" fillId="2" borderId="6" xfId="0" applyFont="1" applyFill="1" applyBorder="1"/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/>
    <xf numFmtId="0" fontId="2" fillId="2" borderId="0" xfId="0" applyFont="1" applyFill="1" applyBorder="1"/>
    <xf numFmtId="3" fontId="0" fillId="0" borderId="1" xfId="0" applyNumberFormat="1" applyBorder="1"/>
    <xf numFmtId="166" fontId="0" fillId="0" borderId="1" xfId="0" applyNumberFormat="1" applyBorder="1"/>
    <xf numFmtId="9" fontId="0" fillId="4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42"/>
  <sheetViews>
    <sheetView tabSelected="1" workbookViewId="0">
      <selection activeCell="B2" sqref="B2"/>
    </sheetView>
  </sheetViews>
  <sheetFormatPr defaultRowHeight="15" x14ac:dyDescent="0.25"/>
  <cols>
    <col min="2" max="2" width="24.140625" bestFit="1" customWidth="1"/>
    <col min="3" max="3" width="22" bestFit="1" customWidth="1"/>
    <col min="4" max="4" width="17.28515625" bestFit="1" customWidth="1"/>
    <col min="5" max="5" width="18.7109375" bestFit="1" customWidth="1"/>
    <col min="6" max="7" width="17.28515625" bestFit="1" customWidth="1"/>
    <col min="8" max="8" width="17.7109375" bestFit="1" customWidth="1"/>
    <col min="9" max="10" width="23.5703125" bestFit="1" customWidth="1"/>
    <col min="13" max="13" width="23.5703125" bestFit="1" customWidth="1"/>
    <col min="14" max="14" width="6.42578125" bestFit="1" customWidth="1"/>
    <col min="15" max="15" width="7.140625" bestFit="1" customWidth="1"/>
    <col min="16" max="16" width="6.5703125" bestFit="1" customWidth="1"/>
    <col min="17" max="17" width="11.5703125" bestFit="1" customWidth="1"/>
    <col min="18" max="18" width="11.28515625" bestFit="1" customWidth="1"/>
    <col min="19" max="19" width="17.7109375" bestFit="1" customWidth="1"/>
    <col min="20" max="20" width="20.7109375" bestFit="1" customWidth="1"/>
    <col min="21" max="26" width="9.28515625" customWidth="1"/>
  </cols>
  <sheetData>
    <row r="2" spans="2:20" x14ac:dyDescent="0.25">
      <c r="B2" s="2" t="s">
        <v>25</v>
      </c>
      <c r="C2" s="8">
        <v>5000000000</v>
      </c>
      <c r="E2" s="9" t="s">
        <v>32</v>
      </c>
    </row>
    <row r="3" spans="2:20" x14ac:dyDescent="0.25">
      <c r="B3" s="2" t="s">
        <v>29</v>
      </c>
      <c r="C3" s="8">
        <v>50</v>
      </c>
      <c r="E3" s="3" t="s">
        <v>33</v>
      </c>
    </row>
    <row r="4" spans="2:20" x14ac:dyDescent="0.25">
      <c r="B4" s="2" t="s">
        <v>30</v>
      </c>
      <c r="C4" s="7">
        <f>100-C3</f>
        <v>50</v>
      </c>
    </row>
    <row r="5" spans="2:20" x14ac:dyDescent="0.25">
      <c r="B5" s="2" t="s">
        <v>4</v>
      </c>
      <c r="C5" s="7">
        <f>C2*C3/100</f>
        <v>2500000000</v>
      </c>
    </row>
    <row r="6" spans="2:20" x14ac:dyDescent="0.25">
      <c r="B6" s="2" t="s">
        <v>5</v>
      </c>
      <c r="C6" s="10">
        <f>C2-C5</f>
        <v>2500000000</v>
      </c>
    </row>
    <row r="8" spans="2:20" x14ac:dyDescent="0.25">
      <c r="B8" t="s">
        <v>3</v>
      </c>
      <c r="D8" s="24" t="s">
        <v>5</v>
      </c>
      <c r="E8" s="25"/>
      <c r="F8" s="25"/>
      <c r="G8" s="25"/>
      <c r="H8" s="25"/>
      <c r="I8" s="25"/>
      <c r="J8" s="25"/>
      <c r="L8" t="s">
        <v>3</v>
      </c>
      <c r="N8" s="23" t="s">
        <v>4</v>
      </c>
      <c r="O8" s="23"/>
      <c r="P8" s="23"/>
      <c r="Q8" s="23"/>
      <c r="R8" s="23"/>
      <c r="S8" s="23"/>
      <c r="T8" s="23"/>
    </row>
    <row r="9" spans="2:20" x14ac:dyDescent="0.25"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13</v>
      </c>
      <c r="J9" s="2" t="s">
        <v>31</v>
      </c>
      <c r="N9" s="2" t="s">
        <v>6</v>
      </c>
      <c r="O9" s="2" t="s">
        <v>7</v>
      </c>
      <c r="P9" s="2" t="s">
        <v>8</v>
      </c>
      <c r="Q9" s="2" t="s">
        <v>9</v>
      </c>
      <c r="R9" s="2" t="s">
        <v>10</v>
      </c>
      <c r="S9" s="2" t="s">
        <v>11</v>
      </c>
      <c r="T9" s="2" t="s">
        <v>12</v>
      </c>
    </row>
    <row r="10" spans="2:20" x14ac:dyDescent="0.25">
      <c r="B10" s="23" t="s">
        <v>4</v>
      </c>
      <c r="C10" s="2" t="s">
        <v>6</v>
      </c>
      <c r="D10" s="9">
        <v>101</v>
      </c>
      <c r="E10" s="9">
        <v>102</v>
      </c>
      <c r="F10" s="9">
        <v>0</v>
      </c>
      <c r="G10" s="9">
        <v>103</v>
      </c>
      <c r="H10" s="9">
        <v>104</v>
      </c>
      <c r="I10" s="9">
        <v>105</v>
      </c>
      <c r="J10" s="9">
        <v>50</v>
      </c>
      <c r="L10" s="23" t="s">
        <v>5</v>
      </c>
      <c r="M10" s="2" t="s">
        <v>14</v>
      </c>
      <c r="N10" s="9">
        <v>101</v>
      </c>
      <c r="O10" s="9">
        <v>201</v>
      </c>
      <c r="P10" s="9">
        <v>0</v>
      </c>
      <c r="Q10" s="9">
        <v>401</v>
      </c>
      <c r="R10" s="9">
        <v>501</v>
      </c>
      <c r="S10" s="9">
        <v>305</v>
      </c>
      <c r="T10" s="9">
        <v>701</v>
      </c>
    </row>
    <row r="11" spans="2:20" x14ac:dyDescent="0.25">
      <c r="B11" s="23"/>
      <c r="C11" s="2" t="s">
        <v>7</v>
      </c>
      <c r="D11" s="9">
        <v>201</v>
      </c>
      <c r="E11" s="9">
        <v>0</v>
      </c>
      <c r="F11" s="9">
        <v>202</v>
      </c>
      <c r="G11" s="9">
        <v>203</v>
      </c>
      <c r="H11" s="9">
        <v>204</v>
      </c>
      <c r="I11" s="9">
        <v>205</v>
      </c>
      <c r="J11" s="9">
        <v>50</v>
      </c>
      <c r="L11" s="23"/>
      <c r="M11" s="2" t="s">
        <v>15</v>
      </c>
      <c r="N11" s="9">
        <v>102</v>
      </c>
      <c r="O11" s="9">
        <v>0</v>
      </c>
      <c r="P11" s="9">
        <v>301</v>
      </c>
      <c r="Q11" s="9">
        <v>402</v>
      </c>
      <c r="R11" s="9">
        <v>502</v>
      </c>
      <c r="S11" s="9">
        <v>205</v>
      </c>
      <c r="T11" s="9">
        <v>702</v>
      </c>
    </row>
    <row r="12" spans="2:20" x14ac:dyDescent="0.25">
      <c r="B12" s="23"/>
      <c r="C12" s="2" t="s">
        <v>8</v>
      </c>
      <c r="D12" s="9">
        <v>0</v>
      </c>
      <c r="E12" s="9">
        <v>301</v>
      </c>
      <c r="F12" s="9">
        <v>302</v>
      </c>
      <c r="G12" s="9">
        <v>303</v>
      </c>
      <c r="H12" s="9">
        <v>304</v>
      </c>
      <c r="I12" s="9">
        <v>305</v>
      </c>
      <c r="J12" s="9">
        <v>50</v>
      </c>
      <c r="L12" s="23"/>
      <c r="M12" s="2" t="s">
        <v>16</v>
      </c>
      <c r="N12" s="9">
        <v>0</v>
      </c>
      <c r="O12" s="9">
        <v>202</v>
      </c>
      <c r="P12" s="9">
        <v>302</v>
      </c>
      <c r="Q12" s="9">
        <v>403</v>
      </c>
      <c r="R12" s="9">
        <v>503</v>
      </c>
      <c r="S12" s="9">
        <v>105</v>
      </c>
      <c r="T12" s="9">
        <v>703</v>
      </c>
    </row>
    <row r="13" spans="2:20" x14ac:dyDescent="0.25">
      <c r="B13" s="23"/>
      <c r="C13" s="2" t="s">
        <v>9</v>
      </c>
      <c r="D13" s="9">
        <v>401</v>
      </c>
      <c r="E13" s="9">
        <v>402</v>
      </c>
      <c r="F13" s="9">
        <v>403</v>
      </c>
      <c r="G13" s="9">
        <v>404</v>
      </c>
      <c r="H13" s="9">
        <v>405</v>
      </c>
      <c r="I13" s="9">
        <v>406</v>
      </c>
      <c r="J13" s="9">
        <v>50</v>
      </c>
      <c r="L13" s="23"/>
      <c r="M13" s="2" t="s">
        <v>17</v>
      </c>
      <c r="N13" s="9">
        <v>103</v>
      </c>
      <c r="O13" s="9">
        <v>203</v>
      </c>
      <c r="P13" s="9">
        <v>303</v>
      </c>
      <c r="Q13" s="9">
        <v>404</v>
      </c>
      <c r="R13" s="9">
        <v>504</v>
      </c>
      <c r="S13" s="9">
        <v>601</v>
      </c>
      <c r="T13" s="9">
        <v>704</v>
      </c>
    </row>
    <row r="14" spans="2:20" x14ac:dyDescent="0.25">
      <c r="B14" s="23"/>
      <c r="C14" s="2" t="s">
        <v>10</v>
      </c>
      <c r="D14" s="9">
        <v>501</v>
      </c>
      <c r="E14" s="9">
        <v>502</v>
      </c>
      <c r="F14" s="9">
        <v>503</v>
      </c>
      <c r="G14" s="9">
        <v>504</v>
      </c>
      <c r="H14" s="9">
        <v>505</v>
      </c>
      <c r="I14" s="9">
        <v>506</v>
      </c>
      <c r="J14" s="9">
        <v>50</v>
      </c>
      <c r="L14" s="23"/>
      <c r="M14" s="2" t="s">
        <v>18</v>
      </c>
      <c r="N14" s="9">
        <v>104</v>
      </c>
      <c r="O14" s="9">
        <v>204</v>
      </c>
      <c r="P14" s="9">
        <v>304</v>
      </c>
      <c r="Q14" s="9">
        <v>405</v>
      </c>
      <c r="R14" s="9">
        <v>505</v>
      </c>
      <c r="S14" s="9">
        <v>602</v>
      </c>
      <c r="T14" s="9">
        <v>705</v>
      </c>
    </row>
    <row r="15" spans="2:20" x14ac:dyDescent="0.25">
      <c r="B15" s="23"/>
      <c r="C15" s="2" t="s">
        <v>11</v>
      </c>
      <c r="D15" s="9">
        <v>305</v>
      </c>
      <c r="E15" s="9">
        <v>205</v>
      </c>
      <c r="F15" s="9">
        <v>105</v>
      </c>
      <c r="G15" s="9">
        <v>601</v>
      </c>
      <c r="H15" s="9">
        <v>602</v>
      </c>
      <c r="I15" s="9">
        <v>0</v>
      </c>
      <c r="J15" s="9">
        <v>50</v>
      </c>
      <c r="L15" s="23"/>
      <c r="M15" s="2" t="s">
        <v>13</v>
      </c>
      <c r="N15" s="9">
        <v>105</v>
      </c>
      <c r="O15" s="9">
        <v>205</v>
      </c>
      <c r="P15" s="9">
        <v>305</v>
      </c>
      <c r="Q15" s="9">
        <v>406</v>
      </c>
      <c r="R15" s="9">
        <v>506</v>
      </c>
      <c r="S15" s="9">
        <v>0</v>
      </c>
      <c r="T15" s="9">
        <v>706</v>
      </c>
    </row>
    <row r="16" spans="2:20" x14ac:dyDescent="0.25">
      <c r="B16" s="23"/>
      <c r="C16" s="2" t="s">
        <v>12</v>
      </c>
      <c r="D16" s="9">
        <v>701</v>
      </c>
      <c r="E16" s="9">
        <v>702</v>
      </c>
      <c r="F16" s="9">
        <v>703</v>
      </c>
      <c r="G16" s="9">
        <v>704</v>
      </c>
      <c r="H16" s="9">
        <v>705</v>
      </c>
      <c r="I16" s="9">
        <v>706</v>
      </c>
      <c r="J16" s="9">
        <v>50</v>
      </c>
      <c r="L16" s="23"/>
      <c r="M16" s="2" t="s">
        <v>31</v>
      </c>
      <c r="N16" s="9">
        <v>50</v>
      </c>
      <c r="O16" s="9">
        <v>50</v>
      </c>
      <c r="P16" s="9">
        <v>50</v>
      </c>
      <c r="Q16" s="9">
        <v>50</v>
      </c>
      <c r="R16" s="9">
        <v>50</v>
      </c>
      <c r="S16" s="9">
        <v>50</v>
      </c>
      <c r="T16" s="9">
        <v>50</v>
      </c>
    </row>
    <row r="17" spans="2:20" x14ac:dyDescent="0.25">
      <c r="D17" s="6"/>
      <c r="E17" s="6"/>
      <c r="F17" s="6"/>
      <c r="G17" s="6"/>
      <c r="H17" s="6"/>
      <c r="I17" s="6"/>
      <c r="J17" s="6"/>
      <c r="N17" s="6"/>
      <c r="O17" s="6"/>
      <c r="P17" s="6"/>
      <c r="Q17" s="6"/>
      <c r="R17" s="6"/>
      <c r="S17" s="6"/>
      <c r="T17" s="6"/>
    </row>
    <row r="18" spans="2:20" x14ac:dyDescent="0.25">
      <c r="B18" t="s">
        <v>0</v>
      </c>
    </row>
    <row r="19" spans="2:20" x14ac:dyDescent="0.25">
      <c r="B19" s="1" t="s">
        <v>1</v>
      </c>
      <c r="C19" s="2" t="s">
        <v>6</v>
      </c>
      <c r="D19" s="2" t="s">
        <v>7</v>
      </c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</row>
    <row r="20" spans="2:20" x14ac:dyDescent="0.25">
      <c r="C20" s="12">
        <v>50000</v>
      </c>
      <c r="D20" s="12">
        <v>60000</v>
      </c>
      <c r="E20" s="12">
        <v>70000</v>
      </c>
      <c r="F20" s="12">
        <v>80000</v>
      </c>
      <c r="G20" s="12">
        <v>0.01</v>
      </c>
      <c r="H20" s="12">
        <v>90000</v>
      </c>
      <c r="I20" s="12">
        <v>100000</v>
      </c>
    </row>
    <row r="21" spans="2:20" x14ac:dyDescent="0.25">
      <c r="B21" s="1" t="s">
        <v>2</v>
      </c>
      <c r="C21" s="11" t="s">
        <v>14</v>
      </c>
      <c r="D21" s="11" t="s">
        <v>15</v>
      </c>
      <c r="E21" s="11" t="s">
        <v>16</v>
      </c>
      <c r="F21" s="11" t="s">
        <v>17</v>
      </c>
      <c r="G21" s="11" t="s">
        <v>18</v>
      </c>
      <c r="H21" s="11" t="s">
        <v>13</v>
      </c>
      <c r="I21" s="11" t="s">
        <v>31</v>
      </c>
    </row>
    <row r="22" spans="2:20" x14ac:dyDescent="0.25">
      <c r="C22" s="13">
        <v>100000</v>
      </c>
      <c r="D22" s="13">
        <v>90000</v>
      </c>
      <c r="E22" s="13">
        <v>80000</v>
      </c>
      <c r="F22" s="13">
        <v>70000</v>
      </c>
      <c r="G22" s="13">
        <v>60000</v>
      </c>
      <c r="H22" s="13">
        <v>50000</v>
      </c>
      <c r="I22" s="13">
        <v>100000</v>
      </c>
    </row>
    <row r="24" spans="2:20" x14ac:dyDescent="0.25">
      <c r="B24" s="1" t="s">
        <v>19</v>
      </c>
      <c r="C24" s="2" t="s">
        <v>6</v>
      </c>
      <c r="D24" s="2" t="s">
        <v>7</v>
      </c>
      <c r="E24" s="2" t="s">
        <v>8</v>
      </c>
      <c r="F24" s="2" t="s">
        <v>9</v>
      </c>
      <c r="G24" s="2" t="s">
        <v>10</v>
      </c>
      <c r="H24" s="2" t="s">
        <v>11</v>
      </c>
      <c r="I24" s="2" t="s">
        <v>12</v>
      </c>
    </row>
    <row r="25" spans="2:20" x14ac:dyDescent="0.25">
      <c r="C25" s="14">
        <f>SUMPRODUCT(D10:J10,$C$22:$I$22)/SUM($C$22:$I$22)</f>
        <v>78.145454545454541</v>
      </c>
      <c r="D25" s="14">
        <f>SUMPRODUCT(D11:J11,$C$22:$I$22)/SUM($C$22:$I$22)</f>
        <v>141.74545454545455</v>
      </c>
      <c r="E25" s="14">
        <f>SUMPRODUCT(D12:J12,$C$22:$I$22)/SUM($C$22:$I$22)</f>
        <v>201.72727272727272</v>
      </c>
      <c r="F25" s="14">
        <f>SUMPRODUCT(D13:J13,$C$22:$I$22)/SUM($C$22:$I$22)</f>
        <v>338.90909090909093</v>
      </c>
      <c r="G25" s="14">
        <f>SUMPRODUCT(D14:J14,$C$22:$I$22)/SUM($C$22:$I$22)</f>
        <v>420.72727272727275</v>
      </c>
      <c r="H25" s="14">
        <f>SUMPRODUCT(D15:J15,$C$22:$I$22)/SUM($C$22:$I$22)</f>
        <v>255.52727272727273</v>
      </c>
      <c r="I25" s="14">
        <f>SUMPRODUCT(D16:J16,$C$22:$I$22)/SUM($C$22:$I$22)</f>
        <v>584.36363636363637</v>
      </c>
    </row>
    <row r="26" spans="2:20" x14ac:dyDescent="0.25">
      <c r="B26" s="1" t="s">
        <v>20</v>
      </c>
      <c r="C26" s="11" t="s">
        <v>14</v>
      </c>
      <c r="D26" s="11" t="s">
        <v>15</v>
      </c>
      <c r="E26" s="11" t="s">
        <v>16</v>
      </c>
      <c r="F26" s="11" t="s">
        <v>17</v>
      </c>
      <c r="G26" s="11" t="s">
        <v>18</v>
      </c>
      <c r="H26" s="11" t="s">
        <v>13</v>
      </c>
      <c r="I26" s="11" t="s">
        <v>31</v>
      </c>
    </row>
    <row r="27" spans="2:20" x14ac:dyDescent="0.25">
      <c r="C27" s="14">
        <f>SUMPRODUCT($N$10:$T$10,$C$20:$I$20)/SUM($C$20:$I$20)</f>
        <v>326.08889277580238</v>
      </c>
      <c r="D27" s="14">
        <f>SUMPRODUCT($N$11:$T$11,$C$20:$I$20)/SUM($C$20:$I$20)</f>
        <v>326.62222611950608</v>
      </c>
      <c r="E27" s="14">
        <f>SUMPRODUCT($N$12:$T$12,$C$20:$I$20)/SUM($C$20:$I$20)</f>
        <v>322.77778178271598</v>
      </c>
      <c r="F27" s="14">
        <f>SUMPRODUCT($N$13:$T$13,$C$20:$I$20)/SUM($C$20:$I$20)</f>
        <v>434.11111266419755</v>
      </c>
      <c r="G27" s="14">
        <f>SUMPRODUCT($N$14:$T$14,$C$20:$I$20)/SUM($C$20:$I$20)</f>
        <v>435.11111266419749</v>
      </c>
      <c r="H27" s="14">
        <f>SUMPRODUCT($N$15:$T$15,$C$20:$I$20)/SUM($C$20:$I$20)</f>
        <v>315.51111534419744</v>
      </c>
      <c r="I27" s="14">
        <f>SUMPRODUCT($N$16:$T$16,$C$20:$I$20)/SUM($C$20:$I$20)</f>
        <v>50</v>
      </c>
    </row>
    <row r="29" spans="2:20" x14ac:dyDescent="0.25">
      <c r="B29" s="1" t="s">
        <v>21</v>
      </c>
      <c r="C29" s="2" t="s">
        <v>6</v>
      </c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  <c r="I29" s="2" t="s">
        <v>12</v>
      </c>
    </row>
    <row r="30" spans="2:20" x14ac:dyDescent="0.25">
      <c r="C30" s="15">
        <f>(C20*C25)/SUMPRODUCT($C$20:$I$20,$C$25:$I$25)</f>
        <v>2.8925735736217841E-2</v>
      </c>
      <c r="D30" s="15">
        <f t="shared" ref="D30:I30" si="0">(D20*D25)/SUMPRODUCT($C$20:$I$20,$C$25:$I$25)</f>
        <v>6.296092204733951E-2</v>
      </c>
      <c r="E30" s="15">
        <f t="shared" si="0"/>
        <v>0.10453779739196643</v>
      </c>
      <c r="F30" s="15">
        <f t="shared" si="0"/>
        <v>0.20071687822172196</v>
      </c>
      <c r="G30" s="15">
        <f t="shared" si="0"/>
        <v>3.1146650764824616E-8</v>
      </c>
      <c r="H30" s="15">
        <f t="shared" si="0"/>
        <v>0.1702513080656701</v>
      </c>
      <c r="I30" s="15">
        <f t="shared" si="0"/>
        <v>0.43260732739043345</v>
      </c>
    </row>
    <row r="31" spans="2:20" x14ac:dyDescent="0.25">
      <c r="B31" s="1" t="s">
        <v>22</v>
      </c>
      <c r="C31" s="11" t="s">
        <v>14</v>
      </c>
      <c r="D31" s="11" t="s">
        <v>15</v>
      </c>
      <c r="E31" s="11" t="s">
        <v>16</v>
      </c>
      <c r="F31" s="11" t="s">
        <v>17</v>
      </c>
      <c r="G31" s="11" t="s">
        <v>18</v>
      </c>
      <c r="H31" s="11" t="s">
        <v>13</v>
      </c>
      <c r="I31" s="11" t="s">
        <v>31</v>
      </c>
    </row>
    <row r="32" spans="2:20" x14ac:dyDescent="0.25">
      <c r="C32" s="15">
        <f t="shared" ref="C32:I32" si="1">(C22*C27)/SUMPRODUCT($C$22:$I$22,$C$27:$I$27)</f>
        <v>0.19751338328760087</v>
      </c>
      <c r="D32" s="15">
        <f t="shared" si="1"/>
        <v>0.1780527829383361</v>
      </c>
      <c r="E32" s="15">
        <f t="shared" si="1"/>
        <v>0.15640626379458697</v>
      </c>
      <c r="F32" s="15">
        <f t="shared" si="1"/>
        <v>0.18406002025589135</v>
      </c>
      <c r="G32" s="15">
        <f t="shared" si="1"/>
        <v>0.15812915411520947</v>
      </c>
      <c r="H32" s="15">
        <f t="shared" si="1"/>
        <v>9.5553189999823929E-2</v>
      </c>
      <c r="I32" s="15">
        <f t="shared" si="1"/>
        <v>3.0285205608551389E-2</v>
      </c>
    </row>
    <row r="34" spans="2:10" x14ac:dyDescent="0.25">
      <c r="B34" s="1" t="s">
        <v>23</v>
      </c>
      <c r="C34" s="2" t="s">
        <v>6</v>
      </c>
      <c r="D34" s="2" t="s">
        <v>7</v>
      </c>
      <c r="E34" s="2" t="s">
        <v>8</v>
      </c>
      <c r="F34" s="2" t="s">
        <v>9</v>
      </c>
      <c r="G34" s="2" t="s">
        <v>10</v>
      </c>
      <c r="H34" s="2" t="s">
        <v>11</v>
      </c>
      <c r="I34" s="2" t="s">
        <v>12</v>
      </c>
    </row>
    <row r="35" spans="2:10" x14ac:dyDescent="0.25">
      <c r="C35" s="16">
        <f>$C$5*C30</f>
        <v>72314339.340544596</v>
      </c>
      <c r="D35" s="16">
        <f t="shared" ref="D35:I35" si="2">$C$5*D30</f>
        <v>157402305.11834878</v>
      </c>
      <c r="E35" s="16">
        <f t="shared" si="2"/>
        <v>261344493.4799161</v>
      </c>
      <c r="F35" s="16">
        <f t="shared" si="2"/>
        <v>501792195.5543049</v>
      </c>
      <c r="G35" s="16">
        <f t="shared" si="2"/>
        <v>77.866626912061534</v>
      </c>
      <c r="H35" s="16">
        <f>$C$5*H30</f>
        <v>425628270.16417527</v>
      </c>
      <c r="I35" s="16">
        <f t="shared" si="2"/>
        <v>1081518318.4760835</v>
      </c>
    </row>
    <row r="36" spans="2:10" x14ac:dyDescent="0.25">
      <c r="B36" s="1" t="s">
        <v>24</v>
      </c>
      <c r="C36" s="11" t="s">
        <v>14</v>
      </c>
      <c r="D36" s="11" t="s">
        <v>15</v>
      </c>
      <c r="E36" s="11" t="s">
        <v>16</v>
      </c>
      <c r="F36" s="11" t="s">
        <v>17</v>
      </c>
      <c r="G36" s="11" t="s">
        <v>18</v>
      </c>
      <c r="H36" s="11" t="s">
        <v>13</v>
      </c>
      <c r="I36" s="11" t="s">
        <v>31</v>
      </c>
    </row>
    <row r="37" spans="2:10" ht="15.75" thickBot="1" x14ac:dyDescent="0.3">
      <c r="C37" s="16">
        <f>$C$6*C32</f>
        <v>493783458.21900219</v>
      </c>
      <c r="D37" s="16">
        <f t="shared" ref="D37:I37" si="3">$C$6*D32</f>
        <v>445131957.34584022</v>
      </c>
      <c r="E37" s="16">
        <f t="shared" si="3"/>
        <v>391015659.48646742</v>
      </c>
      <c r="F37" s="16">
        <f>$C$6*F32</f>
        <v>460150050.63972837</v>
      </c>
      <c r="G37" s="16">
        <f t="shared" si="3"/>
        <v>395322885.28802371</v>
      </c>
      <c r="H37" s="16">
        <f t="shared" si="3"/>
        <v>238882974.99955982</v>
      </c>
      <c r="I37" s="16">
        <f t="shared" si="3"/>
        <v>75713014.021378472</v>
      </c>
      <c r="J37" s="4"/>
    </row>
    <row r="38" spans="2:10" ht="15.75" thickBot="1" x14ac:dyDescent="0.3">
      <c r="B38" s="5" t="s">
        <v>28</v>
      </c>
    </row>
    <row r="39" spans="2:10" x14ac:dyDescent="0.25">
      <c r="B39" s="1" t="s">
        <v>26</v>
      </c>
      <c r="C39" s="2" t="s">
        <v>6</v>
      </c>
      <c r="D39" s="2" t="s">
        <v>7</v>
      </c>
      <c r="E39" s="2" t="s">
        <v>8</v>
      </c>
      <c r="F39" s="2" t="s">
        <v>9</v>
      </c>
      <c r="G39" s="2" t="s">
        <v>10</v>
      </c>
      <c r="H39" s="2" t="s">
        <v>11</v>
      </c>
      <c r="I39" s="2" t="s">
        <v>12</v>
      </c>
    </row>
    <row r="40" spans="2:10" x14ac:dyDescent="0.25">
      <c r="C40" s="17">
        <f>(C35/C20)/1000</f>
        <v>1.446286786810892</v>
      </c>
      <c r="D40" s="17">
        <f t="shared" ref="D40:I40" si="4">(D35/D20)/1000</f>
        <v>2.6233717519724795</v>
      </c>
      <c r="E40" s="17">
        <f t="shared" si="4"/>
        <v>3.7334927639988011</v>
      </c>
      <c r="F40" s="17">
        <f t="shared" si="4"/>
        <v>6.2724024444288116</v>
      </c>
      <c r="G40" s="17">
        <f t="shared" si="4"/>
        <v>7.7866626912061525</v>
      </c>
      <c r="H40" s="17">
        <f t="shared" si="4"/>
        <v>4.7292030018241693</v>
      </c>
      <c r="I40" s="17">
        <f t="shared" si="4"/>
        <v>10.815183184760835</v>
      </c>
    </row>
    <row r="41" spans="2:10" x14ac:dyDescent="0.25">
      <c r="B41" s="1" t="s">
        <v>27</v>
      </c>
      <c r="C41" s="2" t="s">
        <v>14</v>
      </c>
      <c r="D41" s="2" t="s">
        <v>15</v>
      </c>
      <c r="E41" s="2" t="s">
        <v>16</v>
      </c>
      <c r="F41" s="2" t="s">
        <v>17</v>
      </c>
      <c r="G41" s="2" t="s">
        <v>18</v>
      </c>
      <c r="H41" s="2" t="s">
        <v>13</v>
      </c>
      <c r="I41" s="2" t="s">
        <v>31</v>
      </c>
    </row>
    <row r="42" spans="2:10" x14ac:dyDescent="0.25">
      <c r="C42" s="17">
        <f>(C37/C22)/1000</f>
        <v>4.937834582190022</v>
      </c>
      <c r="D42" s="17">
        <f t="shared" ref="D42:I42" si="5">(D37/D22)/1000</f>
        <v>4.9459106371760022</v>
      </c>
      <c r="E42" s="17">
        <f t="shared" si="5"/>
        <v>4.887695743580843</v>
      </c>
      <c r="F42" s="17">
        <f t="shared" si="5"/>
        <v>6.5735721519961201</v>
      </c>
      <c r="G42" s="17">
        <f>(G37/G22)/1000</f>
        <v>6.588714754800395</v>
      </c>
      <c r="H42" s="17">
        <f t="shared" si="5"/>
        <v>4.7776594999911968</v>
      </c>
      <c r="I42" s="17">
        <f t="shared" si="5"/>
        <v>0.75713014021378466</v>
      </c>
    </row>
  </sheetData>
  <mergeCells count="4">
    <mergeCell ref="B10:B16"/>
    <mergeCell ref="D8:J8"/>
    <mergeCell ref="N8:T8"/>
    <mergeCell ref="L10:L16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R11" sqref="R11"/>
    </sheetView>
  </sheetViews>
  <sheetFormatPr defaultRowHeight="15" x14ac:dyDescent="0.25"/>
  <cols>
    <col min="2" max="2" width="16.28515625" customWidth="1"/>
    <col min="3" max="3" width="6.5703125" bestFit="1" customWidth="1"/>
    <col min="4" max="5" width="7.5703125" bestFit="1" customWidth="1"/>
    <col min="6" max="6" width="11.5703125" bestFit="1" customWidth="1"/>
    <col min="7" max="7" width="11.28515625" bestFit="1" customWidth="1"/>
    <col min="8" max="8" width="17.7109375" bestFit="1" customWidth="1"/>
    <col min="9" max="9" width="23.5703125" bestFit="1" customWidth="1"/>
    <col min="11" max="11" width="15" bestFit="1" customWidth="1"/>
  </cols>
  <sheetData>
    <row r="2" spans="2:12" x14ac:dyDescent="0.25">
      <c r="B2" s="18" t="s">
        <v>34</v>
      </c>
    </row>
    <row r="3" spans="2:12" ht="15.75" thickBot="1" x14ac:dyDescent="0.3"/>
    <row r="4" spans="2:12" ht="15.75" thickBot="1" x14ac:dyDescent="0.3">
      <c r="B4" s="5" t="s">
        <v>28</v>
      </c>
    </row>
    <row r="6" spans="2:12" x14ac:dyDescent="0.25">
      <c r="B6" s="2" t="s">
        <v>35</v>
      </c>
      <c r="K6" s="2" t="s">
        <v>38</v>
      </c>
    </row>
    <row r="7" spans="2:12" x14ac:dyDescent="0.25">
      <c r="B7" s="1" t="s">
        <v>26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K7" s="20">
        <f>SUM(K8:K9)</f>
        <v>5000000000</v>
      </c>
    </row>
    <row r="8" spans="2:12" x14ac:dyDescent="0.25">
      <c r="C8" s="17">
        <f>CWD!C40</f>
        <v>1.446286786810892</v>
      </c>
      <c r="D8" s="17">
        <f>CWD!D40</f>
        <v>2.6233717519724795</v>
      </c>
      <c r="E8" s="17">
        <f>CWD!E40</f>
        <v>3.7334927639988011</v>
      </c>
      <c r="F8" s="17">
        <f>CWD!F40</f>
        <v>6.2724024444288116</v>
      </c>
      <c r="G8" s="17">
        <f>CWD!G40</f>
        <v>7.7866626912061525</v>
      </c>
      <c r="H8" s="17">
        <f>CWD!H40</f>
        <v>4.7292030018241693</v>
      </c>
      <c r="I8" s="17">
        <f>CWD!I40</f>
        <v>10.815183184760835</v>
      </c>
      <c r="K8" s="20">
        <f>SUMPRODUCT(C8:I8,CWD!C20:I20)*1000</f>
        <v>2500000000</v>
      </c>
      <c r="L8" s="19" t="s">
        <v>4</v>
      </c>
    </row>
    <row r="9" spans="2:12" x14ac:dyDescent="0.25">
      <c r="B9" s="1" t="s">
        <v>27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13</v>
      </c>
      <c r="I9" s="2" t="s">
        <v>31</v>
      </c>
      <c r="K9" s="20">
        <f>SUMPRODUCT(C10:I10,CWD!C22:I22)*1000</f>
        <v>2500000000.0000005</v>
      </c>
      <c r="L9" s="19" t="s">
        <v>5</v>
      </c>
    </row>
    <row r="10" spans="2:12" x14ac:dyDescent="0.25">
      <c r="C10" s="17">
        <f>CWD!C42</f>
        <v>4.937834582190022</v>
      </c>
      <c r="D10" s="17">
        <f>CWD!D42</f>
        <v>4.9459106371760022</v>
      </c>
      <c r="E10" s="17">
        <f>CWD!E42</f>
        <v>4.887695743580843</v>
      </c>
      <c r="F10" s="17">
        <f>CWD!F42</f>
        <v>6.5735721519961201</v>
      </c>
      <c r="G10" s="17">
        <f>CWD!G42</f>
        <v>6.588714754800395</v>
      </c>
      <c r="H10" s="17">
        <f>CWD!H42</f>
        <v>4.7776594999911968</v>
      </c>
      <c r="I10" s="17">
        <f>CWD!I42</f>
        <v>0.75713014021378466</v>
      </c>
    </row>
    <row r="12" spans="2:12" x14ac:dyDescent="0.25">
      <c r="B12" s="2" t="s">
        <v>37</v>
      </c>
      <c r="K12" s="2" t="s">
        <v>38</v>
      </c>
    </row>
    <row r="13" spans="2:12" x14ac:dyDescent="0.25">
      <c r="B13" s="1" t="s">
        <v>40</v>
      </c>
      <c r="C13" s="22">
        <v>0.5</v>
      </c>
      <c r="K13" s="20">
        <f>SUM(K14:K15)</f>
        <v>4667744377.4181328</v>
      </c>
    </row>
    <row r="14" spans="2:12" x14ac:dyDescent="0.25">
      <c r="K14" s="20">
        <f>SUMPRODUCT(C16:I16,CWD!C20:I20)*1000</f>
        <v>2287185864.9179125</v>
      </c>
      <c r="L14" s="19" t="s">
        <v>4</v>
      </c>
    </row>
    <row r="15" spans="2:12" x14ac:dyDescent="0.25">
      <c r="B15" s="1" t="s">
        <v>26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K15" s="20">
        <f>SUMPRODUCT(C18:I18,CWD!C22:I22)*1000</f>
        <v>2380558512.5002203</v>
      </c>
      <c r="L15" s="19" t="s">
        <v>5</v>
      </c>
    </row>
    <row r="16" spans="2:12" x14ac:dyDescent="0.25">
      <c r="C16" s="17">
        <f>C8</f>
        <v>1.446286786810892</v>
      </c>
      <c r="D16" s="17">
        <f>D8</f>
        <v>2.6233717519724795</v>
      </c>
      <c r="E16" s="17">
        <f>E8</f>
        <v>3.7334927639988011</v>
      </c>
      <c r="F16" s="17">
        <f>F8</f>
        <v>6.2724024444288116</v>
      </c>
      <c r="G16" s="17">
        <f>G8</f>
        <v>7.7866626912061525</v>
      </c>
      <c r="H16" s="17">
        <f>H8*C13</f>
        <v>2.3646015009120847</v>
      </c>
      <c r="I16" s="17">
        <f>I8</f>
        <v>10.815183184760835</v>
      </c>
    </row>
    <row r="17" spans="2:12" x14ac:dyDescent="0.25">
      <c r="B17" s="1" t="s">
        <v>27</v>
      </c>
      <c r="C17" s="2" t="s">
        <v>14</v>
      </c>
      <c r="D17" s="2" t="s">
        <v>15</v>
      </c>
      <c r="E17" s="2" t="s">
        <v>16</v>
      </c>
      <c r="F17" s="2" t="s">
        <v>17</v>
      </c>
      <c r="G17" s="2" t="s">
        <v>18</v>
      </c>
      <c r="H17" s="2" t="s">
        <v>13</v>
      </c>
      <c r="I17" s="2" t="s">
        <v>31</v>
      </c>
    </row>
    <row r="18" spans="2:12" x14ac:dyDescent="0.25">
      <c r="C18" s="17">
        <f>C10</f>
        <v>4.937834582190022</v>
      </c>
      <c r="D18" s="17">
        <f>D10</f>
        <v>4.9459106371760022</v>
      </c>
      <c r="E18" s="17">
        <f>E10</f>
        <v>4.887695743580843</v>
      </c>
      <c r="F18" s="17">
        <f>F10</f>
        <v>6.5735721519961201</v>
      </c>
      <c r="G18" s="17">
        <f>G10</f>
        <v>6.588714754800395</v>
      </c>
      <c r="H18" s="17">
        <f>H10*C13</f>
        <v>2.3888297499955984</v>
      </c>
      <c r="I18" s="17">
        <f>I10</f>
        <v>0.75713014021378466</v>
      </c>
      <c r="K18" s="2" t="s">
        <v>39</v>
      </c>
    </row>
    <row r="19" spans="2:12" x14ac:dyDescent="0.25">
      <c r="K19" s="21">
        <f>K8/K14</f>
        <v>1.0930462794241365</v>
      </c>
      <c r="L19" s="19" t="s">
        <v>4</v>
      </c>
    </row>
    <row r="20" spans="2:12" x14ac:dyDescent="0.25">
      <c r="K20" s="21">
        <f>K9/K15</f>
        <v>1.0501737247257723</v>
      </c>
      <c r="L20" s="19" t="s">
        <v>5</v>
      </c>
    </row>
    <row r="21" spans="2:12" x14ac:dyDescent="0.25">
      <c r="B21" s="2" t="s">
        <v>36</v>
      </c>
    </row>
    <row r="22" spans="2:12" x14ac:dyDescent="0.25">
      <c r="B22" s="1" t="s">
        <v>26</v>
      </c>
      <c r="C22" s="2" t="s">
        <v>6</v>
      </c>
      <c r="D22" s="2" t="s">
        <v>7</v>
      </c>
      <c r="E22" s="2" t="s">
        <v>8</v>
      </c>
      <c r="F22" s="2" t="s">
        <v>9</v>
      </c>
      <c r="G22" s="2" t="s">
        <v>10</v>
      </c>
      <c r="H22" s="2" t="s">
        <v>11</v>
      </c>
      <c r="I22" s="2" t="s">
        <v>12</v>
      </c>
      <c r="K22" s="2" t="s">
        <v>38</v>
      </c>
    </row>
    <row r="23" spans="2:12" x14ac:dyDescent="0.25">
      <c r="C23" s="17">
        <f t="shared" ref="C23:I23" si="0">C16*$K$19</f>
        <v>1.5808583913039347</v>
      </c>
      <c r="D23" s="17">
        <f t="shared" si="0"/>
        <v>2.8674667330398971</v>
      </c>
      <c r="E23" s="17">
        <f t="shared" si="0"/>
        <v>4.0808803749458251</v>
      </c>
      <c r="F23" s="17">
        <f t="shared" si="0"/>
        <v>6.8560261549337715</v>
      </c>
      <c r="G23" s="17">
        <f t="shared" si="0"/>
        <v>8.5111826837536189</v>
      </c>
      <c r="H23" s="17">
        <f t="shared" si="0"/>
        <v>2.5846188728926829</v>
      </c>
      <c r="I23" s="17">
        <f t="shared" si="0"/>
        <v>11.821495741393313</v>
      </c>
      <c r="K23" s="20">
        <f>SUM(K24:K25)</f>
        <v>5000000000</v>
      </c>
    </row>
    <row r="24" spans="2:12" x14ac:dyDescent="0.25">
      <c r="B24" s="1" t="s">
        <v>27</v>
      </c>
      <c r="C24" s="2" t="s">
        <v>14</v>
      </c>
      <c r="D24" s="2" t="s">
        <v>15</v>
      </c>
      <c r="E24" s="2" t="s">
        <v>16</v>
      </c>
      <c r="F24" s="2" t="s">
        <v>17</v>
      </c>
      <c r="G24" s="2" t="s">
        <v>18</v>
      </c>
      <c r="H24" s="2" t="s">
        <v>13</v>
      </c>
      <c r="I24" s="2" t="s">
        <v>31</v>
      </c>
      <c r="K24" s="20">
        <f>SUMPRODUCT(C23:I23,CWD!$C$20:$I$20)*1000</f>
        <v>2499999999.9999995</v>
      </c>
      <c r="L24" s="19" t="s">
        <v>4</v>
      </c>
    </row>
    <row r="25" spans="2:12" x14ac:dyDescent="0.25">
      <c r="C25" s="17">
        <f t="shared" ref="C25:I25" si="1">C18*$K$20</f>
        <v>5.1855841352582228</v>
      </c>
      <c r="D25" s="17">
        <f t="shared" si="1"/>
        <v>5.19406539600394</v>
      </c>
      <c r="E25" s="17">
        <f t="shared" si="1"/>
        <v>5.1329296443625969</v>
      </c>
      <c r="F25" s="17">
        <f t="shared" si="1"/>
        <v>6.9033927516153764</v>
      </c>
      <c r="G25" s="17">
        <f t="shared" si="1"/>
        <v>6.9192951152043847</v>
      </c>
      <c r="H25" s="17">
        <f t="shared" si="1"/>
        <v>2.5086862362886131</v>
      </c>
      <c r="I25" s="17">
        <f t="shared" si="1"/>
        <v>0.79511817945045649</v>
      </c>
      <c r="K25" s="20">
        <f>SUMPRODUCT(C25:I25,CWD!$C$22:$I$22)*1000</f>
        <v>2500000000.000001</v>
      </c>
      <c r="L25" s="19" t="s">
        <v>5</v>
      </c>
    </row>
  </sheetData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B6DEBBAC6FC48994AA2D8B230C900" ma:contentTypeVersion="8" ma:contentTypeDescription="Create a new document." ma:contentTypeScope="" ma:versionID="172a2999b768ffc4ca9f61424fef5337">
  <xsd:schema xmlns:xsd="http://www.w3.org/2001/XMLSchema" xmlns:xs="http://www.w3.org/2001/XMLSchema" xmlns:p="http://schemas.microsoft.com/office/2006/metadata/properties" xmlns:ns2="005f19b1-59c7-4742-8456-39ae28258b8a" xmlns:ns3="9fab14fc-6b4e-44cc-803f-ed2e8832e3d1" targetNamespace="http://schemas.microsoft.com/office/2006/metadata/properties" ma:root="true" ma:fieldsID="895516f1fcdf108e127fa96d56cd769d" ns2:_="" ns3:_="">
    <xsd:import namespace="005f19b1-59c7-4742-8456-39ae28258b8a"/>
    <xsd:import namespace="9fab14fc-6b4e-44cc-803f-ed2e8832e3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f19b1-59c7-4742-8456-39ae2825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b14fc-6b4e-44cc-803f-ed2e8832e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31A664-6986-45B5-9383-D0D9F948827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005f19b1-59c7-4742-8456-39ae28258b8a"/>
    <ds:schemaRef ds:uri="http://schemas.openxmlformats.org/package/2006/metadata/core-properties"/>
    <ds:schemaRef ds:uri="9fab14fc-6b4e-44cc-803f-ed2e8832e3d1"/>
  </ds:schemaRefs>
</ds:datastoreItem>
</file>

<file path=customXml/itemProps2.xml><?xml version="1.0" encoding="utf-8"?>
<ds:datastoreItem xmlns:ds="http://schemas.openxmlformats.org/officeDocument/2006/customXml" ds:itemID="{7428EC4F-5E7C-49F2-841F-23E9BDDCA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C9304-905B-461E-8850-8E0DD4F6F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f19b1-59c7-4742-8456-39ae28258b8a"/>
    <ds:schemaRef ds:uri="9fab14fc-6b4e-44cc-803f-ed2e8832e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CWD</vt:lpstr>
      <vt:lpstr>Rescaling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2018-09-04T14:01:53Z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0x010100441B6DEBBAC6FC48994AA2D8B230C900</vt:lpwstr>
  </property>
</Properties>
</file>